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7875" activeTab="0"/>
  </bookViews>
  <sheets>
    <sheet name="Table 11.4" sheetId="1" r:id="rId1"/>
  </sheets>
  <definedNames>
    <definedName name="_xlnm.Print_Area" localSheetId="0">'Table 11.4'!$B$3:$D$33</definedName>
    <definedName name="solver_adj" localSheetId="0" hidden="1">'Table 11.4'!$D$8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'Table 11.4'!$D$32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0.15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<sst xmlns="http://schemas.openxmlformats.org/spreadsheetml/2006/main" count="35" uniqueCount="35">
  <si>
    <t>Partial Commitment</t>
  </si>
  <si>
    <t>Inputs</t>
  </si>
  <si>
    <t>Years Until Expected Harvest</t>
  </si>
  <si>
    <t>Per Year</t>
  </si>
  <si>
    <t>Expected Return on Market</t>
  </si>
  <si>
    <t>Risk-free Rate of Interest</t>
  </si>
  <si>
    <t>Standard Deviation of Market Returns</t>
  </si>
  <si>
    <t>Expected Harvest Cash Flow of Entrepreneur's Portfolio</t>
  </si>
  <si>
    <t>Cash Flow Standard Deviation of Portfolio</t>
  </si>
  <si>
    <t>Value of Entrepreneur's Portfolio</t>
  </si>
  <si>
    <t>Value of Entrepreneur's Investment in Venture</t>
  </si>
  <si>
    <t>Expected Cash Flow from Investment in Venture</t>
  </si>
  <si>
    <t>Standard Deviation of Entrepreneurs Return from Venture</t>
  </si>
  <si>
    <t>Entrepreneur's Annualized Cost of Capital for Venture</t>
  </si>
  <si>
    <t>Fraction of Entrepreneur' s Wealth Invested in Venture</t>
  </si>
  <si>
    <t>Portfolio Cash Flow Results</t>
  </si>
  <si>
    <t>Venture Cost of Capital Estimates</t>
  </si>
  <si>
    <t>Venture Valuation Results</t>
  </si>
  <si>
    <t>Entrepreneur's Wealth Allocation</t>
  </si>
  <si>
    <t>Entrepreneur's Holding-Period Cost of Capital for Venture</t>
  </si>
  <si>
    <t>Estimation Based on Data from Comparable Public Firms</t>
  </si>
  <si>
    <t>Fraction of Entrepreneur's Wealth Invested in Market</t>
  </si>
  <si>
    <t>Market Data</t>
  </si>
  <si>
    <t>Comparable Public Firm Data</t>
  </si>
  <si>
    <t>Correlation of Comparable Public Firm with Market</t>
  </si>
  <si>
    <t>Beta of Comparable Public Firm</t>
  </si>
  <si>
    <t>Standard Deviation of Comparable Public Firm Returns</t>
  </si>
  <si>
    <t>Diversified Investor's Annualized Cost of Capital for Venture</t>
  </si>
  <si>
    <t>(Target)</t>
  </si>
  <si>
    <t>(Adjustment)</t>
  </si>
  <si>
    <t>Hypothetical Fraction of Wealth Invested in Market Portfolio by Diversified Investor</t>
  </si>
  <si>
    <t>Hypothetical Fraction of Wealth Invested in Venture by Diversified Investor</t>
  </si>
  <si>
    <t>Entrepreneur's Cost of Capital Template</t>
  </si>
  <si>
    <t>Entrepreneur's Annualized Under-diversification Premium</t>
  </si>
  <si>
    <t>Valuation Template 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</si>
</sst>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&quot;$&quot;#,##0.000"/>
  </numFmts>
  <fonts count="4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0"/>
      <color theme="4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166" fontId="0" fillId="33" borderId="11" xfId="57" applyNumberFormat="1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1" fillId="33" borderId="0" xfId="0" applyFont="1" applyFill="1" applyBorder="1" applyAlignment="1">
      <alignment/>
    </xf>
    <xf numFmtId="167" fontId="0" fillId="33" borderId="11" xfId="0" applyNumberFormat="1" applyFill="1" applyBorder="1" applyAlignment="1">
      <alignment/>
    </xf>
    <xf numFmtId="166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66" fontId="0" fillId="33" borderId="14" xfId="0" applyNumberFormat="1" applyFill="1" applyBorder="1" applyAlignment="1">
      <alignment/>
    </xf>
    <xf numFmtId="0" fontId="2" fillId="33" borderId="10" xfId="0" applyFont="1" applyFill="1" applyBorder="1" applyAlignment="1">
      <alignment/>
    </xf>
    <xf numFmtId="166" fontId="3" fillId="33" borderId="0" xfId="0" applyNumberFormat="1" applyFont="1" applyFill="1" applyBorder="1" applyAlignment="1">
      <alignment/>
    </xf>
    <xf numFmtId="166" fontId="0" fillId="33" borderId="11" xfId="57" applyNumberFormat="1" applyFont="1" applyFill="1" applyBorder="1" applyAlignment="1">
      <alignment/>
    </xf>
    <xf numFmtId="167" fontId="0" fillId="33" borderId="11" xfId="0" applyNumberFormat="1" applyFont="1" applyFill="1" applyBorder="1" applyAlignment="1">
      <alignment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2" fillId="34" borderId="15" xfId="0" applyFont="1" applyFill="1" applyBorder="1" applyAlignment="1">
      <alignment horizontal="center"/>
    </xf>
    <xf numFmtId="0" fontId="42" fillId="34" borderId="16" xfId="0" applyFont="1" applyFill="1" applyBorder="1" applyAlignment="1">
      <alignment horizontal="center"/>
    </xf>
    <xf numFmtId="0" fontId="42" fillId="34" borderId="17" xfId="0" applyFont="1" applyFill="1" applyBorder="1" applyAlignment="1">
      <alignment horizontal="center"/>
    </xf>
    <xf numFmtId="0" fontId="42" fillId="34" borderId="12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0" xfId="0" applyFont="1" applyFill="1" applyBorder="1" applyAlignment="1">
      <alignment/>
    </xf>
    <xf numFmtId="166" fontId="0" fillId="35" borderId="11" xfId="57" applyNumberFormat="1" applyFont="1" applyFill="1" applyBorder="1" applyAlignment="1">
      <alignment/>
    </xf>
    <xf numFmtId="167" fontId="0" fillId="35" borderId="11" xfId="0" applyNumberFormat="1" applyFill="1" applyBorder="1" applyAlignment="1">
      <alignment/>
    </xf>
    <xf numFmtId="0" fontId="43" fillId="33" borderId="0" xfId="0" applyFont="1" applyFill="1" applyBorder="1" applyAlignment="1">
      <alignment/>
    </xf>
    <xf numFmtId="165" fontId="2" fillId="36" borderId="11" xfId="0" applyNumberFormat="1" applyFont="1" applyFill="1" applyBorder="1" applyAlignment="1">
      <alignment/>
    </xf>
    <xf numFmtId="166" fontId="2" fillId="36" borderId="11" xfId="57" applyNumberFormat="1" applyFont="1" applyFill="1" applyBorder="1" applyAlignment="1" applyProtection="1">
      <alignment/>
      <protection locked="0"/>
    </xf>
    <xf numFmtId="166" fontId="2" fillId="36" borderId="0" xfId="0" applyNumberFormat="1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/>
      <protection locked="0"/>
    </xf>
    <xf numFmtId="164" fontId="2" fillId="36" borderId="0" xfId="0" applyNumberFormat="1" applyFont="1" applyFill="1" applyBorder="1" applyAlignment="1" applyProtection="1">
      <alignment/>
      <protection locked="0"/>
    </xf>
    <xf numFmtId="166" fontId="43" fillId="33" borderId="18" xfId="57" applyNumberFormat="1" applyFont="1" applyFill="1" applyBorder="1" applyAlignment="1">
      <alignment/>
    </xf>
    <xf numFmtId="166" fontId="43" fillId="33" borderId="19" xfId="57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3"/>
  <sheetViews>
    <sheetView showGridLines="0" tabSelected="1" zoomScalePageLayoutView="0" workbookViewId="0" topLeftCell="A1">
      <selection activeCell="B2" sqref="B2:D33"/>
    </sheetView>
  </sheetViews>
  <sheetFormatPr defaultColWidth="9.140625" defaultRowHeight="12.75"/>
  <cols>
    <col min="2" max="2" width="68.421875" style="0" customWidth="1"/>
    <col min="3" max="3" width="12.57421875" style="0" customWidth="1"/>
    <col min="4" max="4" width="13.00390625" style="0" customWidth="1"/>
  </cols>
  <sheetData>
    <row r="2" spans="2:4" ht="18.75" thickBot="1">
      <c r="B2" s="20" t="s">
        <v>34</v>
      </c>
      <c r="C2" s="20"/>
      <c r="D2" s="20"/>
    </row>
    <row r="3" spans="2:4" ht="18">
      <c r="B3" s="21" t="s">
        <v>32</v>
      </c>
      <c r="C3" s="22"/>
      <c r="D3" s="23"/>
    </row>
    <row r="4" spans="2:4" ht="18.75" thickBot="1">
      <c r="B4" s="24" t="s">
        <v>20</v>
      </c>
      <c r="C4" s="25"/>
      <c r="D4" s="26"/>
    </row>
    <row r="5" spans="2:6" ht="25.5">
      <c r="B5" s="4"/>
      <c r="C5" s="5" t="s">
        <v>3</v>
      </c>
      <c r="D5" s="6" t="s">
        <v>0</v>
      </c>
      <c r="E5" s="2"/>
      <c r="F5" s="2"/>
    </row>
    <row r="6" spans="2:6" ht="12.75">
      <c r="B6" s="27" t="s">
        <v>1</v>
      </c>
      <c r="C6" s="28"/>
      <c r="D6" s="29"/>
      <c r="E6" s="2"/>
      <c r="F6" s="2"/>
    </row>
    <row r="7" spans="2:6" ht="12.75">
      <c r="B7" s="7" t="s">
        <v>2</v>
      </c>
      <c r="C7" s="5"/>
      <c r="D7" s="34">
        <v>2</v>
      </c>
      <c r="E7" s="2"/>
      <c r="F7" s="2"/>
    </row>
    <row r="8" spans="2:6" ht="12.75">
      <c r="B8" s="7" t="s">
        <v>30</v>
      </c>
      <c r="C8" s="33" t="s">
        <v>29</v>
      </c>
      <c r="D8" s="35">
        <v>0.7884797010476776</v>
      </c>
      <c r="E8" s="1"/>
      <c r="F8" s="1"/>
    </row>
    <row r="9" spans="2:6" ht="12.75">
      <c r="B9" s="7" t="s">
        <v>31</v>
      </c>
      <c r="C9" s="5"/>
      <c r="D9" s="8">
        <f>1-D8</f>
        <v>0.21152029895232238</v>
      </c>
      <c r="E9" s="1"/>
      <c r="F9" s="1"/>
    </row>
    <row r="10" spans="2:6" ht="12.75">
      <c r="B10" s="16" t="s">
        <v>22</v>
      </c>
      <c r="C10" s="5"/>
      <c r="D10" s="8"/>
      <c r="E10" s="1"/>
      <c r="F10" s="1"/>
    </row>
    <row r="11" spans="2:6" ht="12.75">
      <c r="B11" s="4" t="s">
        <v>5</v>
      </c>
      <c r="C11" s="36">
        <v>0.04</v>
      </c>
      <c r="D11" s="8">
        <f>(1+$C11)^D7-1</f>
        <v>0.08160000000000012</v>
      </c>
      <c r="E11" s="1"/>
      <c r="F11" s="1"/>
    </row>
    <row r="12" spans="2:6" ht="12.75">
      <c r="B12" s="4" t="s">
        <v>4</v>
      </c>
      <c r="C12" s="36">
        <v>0.12</v>
      </c>
      <c r="D12" s="8">
        <f>(1+$C12)^D7-1</f>
        <v>0.2544000000000002</v>
      </c>
      <c r="E12" s="1"/>
      <c r="F12" s="1"/>
    </row>
    <row r="13" spans="2:6" ht="12.75">
      <c r="B13" s="4" t="s">
        <v>6</v>
      </c>
      <c r="C13" s="36">
        <v>0.15</v>
      </c>
      <c r="D13" s="8">
        <f>$C13*D7^0.5</f>
        <v>0.21213203435596426</v>
      </c>
      <c r="E13" s="1"/>
      <c r="F13" s="1"/>
    </row>
    <row r="14" spans="2:6" ht="12.75">
      <c r="B14" s="16" t="s">
        <v>23</v>
      </c>
      <c r="C14" s="17"/>
      <c r="D14" s="8"/>
      <c r="E14" s="1"/>
      <c r="F14" s="1"/>
    </row>
    <row r="15" spans="2:6" ht="12.75">
      <c r="B15" s="4" t="s">
        <v>24</v>
      </c>
      <c r="C15" s="37">
        <v>0.195</v>
      </c>
      <c r="D15" s="9">
        <f>C15</f>
        <v>0.195</v>
      </c>
      <c r="E15" s="1"/>
      <c r="F15" s="1"/>
    </row>
    <row r="16" spans="2:6" ht="12.75">
      <c r="B16" s="4" t="s">
        <v>25</v>
      </c>
      <c r="C16" s="38">
        <v>0.99</v>
      </c>
      <c r="D16" s="9">
        <f>C16</f>
        <v>0.99</v>
      </c>
      <c r="E16" s="1"/>
      <c r="F16" s="1"/>
    </row>
    <row r="17" spans="2:6" ht="12.75">
      <c r="B17" s="4" t="s">
        <v>26</v>
      </c>
      <c r="C17" s="5"/>
      <c r="D17" s="8">
        <f>D16*D13/D15</f>
        <v>1.0769780205764339</v>
      </c>
      <c r="E17" s="1"/>
      <c r="F17" s="1"/>
    </row>
    <row r="18" spans="2:6" ht="12.75">
      <c r="B18" s="27" t="s">
        <v>15</v>
      </c>
      <c r="C18" s="30"/>
      <c r="D18" s="31"/>
      <c r="E18" s="1"/>
      <c r="F18" s="1"/>
    </row>
    <row r="19" spans="2:6" ht="12.75">
      <c r="B19" s="4" t="s">
        <v>7</v>
      </c>
      <c r="C19" s="10"/>
      <c r="D19" s="11">
        <f>D8*(1+D11+(D12-D11))+D9*(1+D11+D16*(D12-D11))</f>
        <v>1.2540344929234106</v>
      </c>
      <c r="E19" s="1"/>
      <c r="F19" s="1"/>
    </row>
    <row r="20" spans="2:6" ht="12.75">
      <c r="B20" s="4" t="s">
        <v>8</v>
      </c>
      <c r="C20" s="10"/>
      <c r="D20" s="11">
        <f>((D17*D9)^2+(D13*D8)^2+2*D15*D17*D9*D13*D8)^0.5</f>
        <v>0.307783425186172</v>
      </c>
      <c r="E20" s="1"/>
      <c r="F20" s="1"/>
    </row>
    <row r="21" spans="2:6" ht="12.75">
      <c r="B21" s="4" t="s">
        <v>9</v>
      </c>
      <c r="C21" s="10"/>
      <c r="D21" s="11">
        <f>(D19-(D20/D13)*(D12-D11))/(1+D11)</f>
        <v>0.9276239943420667</v>
      </c>
      <c r="E21" s="1"/>
      <c r="F21" s="1"/>
    </row>
    <row r="22" spans="2:6" ht="12.75">
      <c r="B22" s="27" t="s">
        <v>17</v>
      </c>
      <c r="C22" s="28"/>
      <c r="D22" s="32"/>
      <c r="E22" s="1"/>
      <c r="F22" s="1"/>
    </row>
    <row r="23" spans="2:6" ht="12.75">
      <c r="B23" s="4" t="s">
        <v>10</v>
      </c>
      <c r="C23" s="10"/>
      <c r="D23" s="19">
        <f>D21-D8</f>
        <v>0.13914429329438904</v>
      </c>
      <c r="E23" s="1"/>
      <c r="F23" s="1"/>
    </row>
    <row r="24" spans="2:6" ht="12.75">
      <c r="B24" s="4" t="s">
        <v>11</v>
      </c>
      <c r="C24" s="10"/>
      <c r="D24" s="11">
        <f>D9*(1+D11+D16*(D12-D11))</f>
        <v>0.2649655559292036</v>
      </c>
      <c r="E24" s="1"/>
      <c r="F24" s="1"/>
    </row>
    <row r="25" spans="2:6" ht="13.5" thickBot="1">
      <c r="B25" s="27" t="s">
        <v>16</v>
      </c>
      <c r="C25" s="28"/>
      <c r="D25" s="32"/>
      <c r="E25" s="1"/>
      <c r="F25" s="1"/>
    </row>
    <row r="26" spans="2:6" ht="12.75">
      <c r="B26" s="4" t="s">
        <v>19</v>
      </c>
      <c r="C26" s="10"/>
      <c r="D26" s="39">
        <f>D24/D23-1</f>
        <v>0.9042502545800655</v>
      </c>
      <c r="E26" s="1"/>
      <c r="F26" s="1"/>
    </row>
    <row r="27" spans="2:6" ht="13.5" thickBot="1">
      <c r="B27" s="4" t="s">
        <v>13</v>
      </c>
      <c r="C27" s="10"/>
      <c r="D27" s="40">
        <f>(1+D26)^(1/D7)-1</f>
        <v>0.37994574334647857</v>
      </c>
      <c r="E27" s="1"/>
      <c r="F27" s="1"/>
    </row>
    <row r="28" spans="2:6" ht="12.75">
      <c r="B28" s="4" t="s">
        <v>27</v>
      </c>
      <c r="C28" s="10"/>
      <c r="D28" s="18">
        <f>(D24/D9)^(1/D7)-1</f>
        <v>0.11922830557487263</v>
      </c>
      <c r="E28" s="1"/>
      <c r="F28" s="1"/>
    </row>
    <row r="29" spans="2:6" ht="12.75">
      <c r="B29" s="7" t="s">
        <v>33</v>
      </c>
      <c r="C29" s="10"/>
      <c r="D29" s="18">
        <f>D27-D28</f>
        <v>0.26071743777160594</v>
      </c>
      <c r="E29" s="1"/>
      <c r="F29" s="1"/>
    </row>
    <row r="30" spans="2:6" ht="12.75">
      <c r="B30" s="4" t="s">
        <v>12</v>
      </c>
      <c r="C30" s="10"/>
      <c r="D30" s="8">
        <f>D17*(D9/D23)</f>
        <v>1.6371689235967666</v>
      </c>
      <c r="E30" s="1"/>
      <c r="F30" s="1"/>
    </row>
    <row r="31" spans="2:6" ht="12.75">
      <c r="B31" s="27" t="s">
        <v>18</v>
      </c>
      <c r="C31" s="28"/>
      <c r="D31" s="31"/>
      <c r="E31" s="1"/>
      <c r="F31" s="1"/>
    </row>
    <row r="32" spans="2:6" ht="12.75">
      <c r="B32" s="4" t="s">
        <v>14</v>
      </c>
      <c r="C32" s="33" t="s">
        <v>28</v>
      </c>
      <c r="D32" s="12">
        <f>D23/(D23+D8)</f>
        <v>0.15000074830220356</v>
      </c>
      <c r="E32" s="3"/>
      <c r="F32" s="3"/>
    </row>
    <row r="33" spans="2:4" ht="13.5" thickBot="1">
      <c r="B33" s="13" t="s">
        <v>21</v>
      </c>
      <c r="C33" s="14"/>
      <c r="D33" s="15">
        <f>1-D32</f>
        <v>0.8499992516977964</v>
      </c>
    </row>
  </sheetData>
  <sheetProtection sheet="1"/>
  <mergeCells count="3">
    <mergeCell ref="B3:D3"/>
    <mergeCell ref="B4:D4"/>
    <mergeCell ref="B2:D2"/>
  </mergeCells>
  <printOptions/>
  <pageMargins left="0.75" right="0.75" top="1" bottom="1" header="0.5" footer="0.5"/>
  <pageSetup fitToHeight="1" fitToWidth="1" horizontalDpi="600" verticalDpi="600" orientation="portrait" scale="96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Smith</dc:creator>
  <cp:keywords/>
  <dc:description/>
  <cp:lastModifiedBy>Rick Smith</cp:lastModifiedBy>
  <cp:lastPrinted>2010-02-16T21:46:17Z</cp:lastPrinted>
  <dcterms:created xsi:type="dcterms:W3CDTF">2002-11-19T21:32:56Z</dcterms:created>
  <dcterms:modified xsi:type="dcterms:W3CDTF">2010-11-26T05:54:53Z</dcterms:modified>
  <cp:category/>
  <cp:version/>
  <cp:contentType/>
  <cp:contentStatus/>
</cp:coreProperties>
</file>